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<sst xmlns="http://schemas.openxmlformats.org/spreadsheetml/2006/main" count="269" uniqueCount="269">
  <si>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</si>
  <si>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</si>
  <si>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</si>
  <si>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</si>
  <si>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</si>
  <si>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</si>
  <si>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</si>
  <si>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</si>
  <si>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</si>
  <si>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</si>
  <si>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</si>
  <si>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</si>
  <si>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</si>
  <si>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</si>
  <si>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</si>
  <si>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</si>
  <si>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</si>
  <si>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</si>
  <si>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</si>
  <si>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</si>
  <si>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</si>
  <si>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</si>
  <si>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</si>
  <si>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</si>
  <si>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</si>
  <si>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</si>
  <si>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</si>
  <si>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</si>
  <si>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</si>
  <si>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</si>
  <si>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</si>
  <si>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</si>
  <si>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</si>
  <si>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</si>
  <si>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</si>
  <si>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</si>
  <si>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</si>
  <si>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</si>
  <si>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</si>
  <si>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</si>
  <si>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</si>
  <si>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</si>
  <si>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</si>
  <si>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</si>
  <si>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</si>
  <si>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</si>
  <si>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</si>
  <si>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</si>
  <si>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</si>
  <si>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</si>
  <si>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</si>
  <si>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</si>
  <si>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</si>
  <si>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</si>
  <si>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</si>
  <si>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</si>
  <si>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</si>
  <si>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</si>
  <si>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</si>
  <si>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</si>
  <si>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</si>
  <si>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</si>
  <si>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</si>
  <si>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</si>
  <si>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</si>
  <si>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</si>
  <si>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</si>
  <si>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</si>
  <si>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>7900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</si>
  <si>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</si>
  <si>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</si>
  <si>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НАЛОГОВЫЕ И НЕНАЛОГОВЫЕ ДОХОДЫ</t>
  </si>
  <si>
    <t>00010000000000000000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</si>
  <si>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</si>
  <si>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</si>
  <si>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</si>
  <si>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</si>
  <si>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</si>
  <si>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</si>
  <si>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</si>
  <si>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</si>
  <si>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</si>
  <si>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</si>
  <si>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</si>
  <si>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</si>
  <si>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</si>
  <si>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</si>
  <si>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</si>
  <si>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</si>
  <si>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</si>
  <si>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</si>
  <si>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</si>
  <si>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</si>
  <si>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</si>
  <si>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</si>
  <si>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</si>
  <si>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</si>
  <si>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</si>
  <si>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</si>
  <si>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</si>
  <si>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</si>
  <si>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</si>
  <si>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</si>
  <si>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</si>
  <si>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</si>
  <si>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</si>
  <si>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</si>
  <si>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</si>
  <si>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</si>
  <si>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</si>
  <si>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</si>
  <si>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</si>
  <si>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</si>
  <si>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</si>
  <si>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</si>
  <si>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</si>
  <si>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</si>
  <si>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</si>
  <si>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</si>
  <si>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</si>
  <si>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</si>
  <si>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</si>
  <si>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</si>
  <si>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</si>
  <si>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</si>
  <si>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</si>
  <si>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</si>
  <si>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</si>
  <si>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</si>
  <si>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</si>
  <si>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</si>
  <si>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</si>
  <si>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</si>
  <si>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</si>
  <si>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</si>
  <si>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</si>
  <si>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</si>
  <si>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</si>
  <si>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</si>
  <si>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</si>
  <si>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</si>
  <si>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</si>
  <si>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</si>
  <si>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</si>
  <si>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</si>
  <si>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</si>
  <si>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</si>
  <si>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</si>
  <si>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</si>
  <si>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</si>
  <si>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</si>
  <si>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</si>
  <si>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</si>
  <si>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</si>
  <si>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</si>
  <si>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</si>
  <si>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</si>
  <si>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</si>
  <si>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</si>
  <si>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</si>
  <si>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</si>
  <si>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</si>
  <si>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</si>
  <si>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</si>
  <si>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</si>
  <si>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</si>
  <si>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</si>
  <si>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</si>
  <si>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</si>
  <si>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</si>
  <si>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</si>
  <si>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</si>
  <si>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</si>
  <si>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</si>
  <si>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</si>
  <si>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</si>
  <si>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</si>
  <si>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</si>
  <si>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</si>
  <si>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</si>
  <si>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</si>
  <si>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</si>
  <si>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</si>
  <si>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</si>
  <si>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</si>
  <si>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</si>
  <si>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</si>
  <si>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</si>
  <si>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</si>
  <si>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</si>
  <si>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</si>
  <si>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</si>
  <si>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</si>
  <si>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</si>
  <si>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</si>
  <si>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 бюджетов муниципальных районов</t>
  </si>
  <si>
    <t>00011705050050000180</t>
  </si>
  <si>
    <t>Наименование 
показателя</t>
  </si>
  <si>
    <t>Код дохода по бюджетной классификации</t>
  </si>
  <si>
    <t>% исполнения</t>
  </si>
  <si>
    <t>Всего: Доходы</t>
  </si>
  <si>
    <t>Источники финансирования дефицита бюджета</t>
  </si>
  <si>
    <t>0001161105010000140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</si>
  <si>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 подлежащие зачислению в бюджет муниципального образования)</t>
  </si>
  <si>
    <t>Оценка ожидаемого исполнения бюджета Пучежского муниципального района за 2023 год</t>
  </si>
  <si>
    <t>Утверждено в бюджете на 01.10.2023</t>
  </si>
  <si>
    <t>Ожидаемое исполнение за 2023</t>
  </si>
  <si>
    <t>000101021300010000110</t>
  </si>
  <si>
    <t>Налог на доходы физических лиц в отношении доходов от долевого участия в организации, полученных ввиде девидентов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</si>
  <si>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ввиде девидентов (в части суммы налога, превышающей 650 000 рублей)</t>
  </si>
  <si>
    <t>000101021400010000110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</si>
  <si>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</si>
  <si>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</si>
  <si>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</si>
  <si>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</si>
  <si>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</si>
  <si>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</si>
  <si>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</si>
  <si>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</si>
  <si>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</si>
  <si>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</si>
  <si>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</si>
  <si>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</si>
  <si>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</si>
  <si>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000 2022004105 0000 150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</si>
  <si>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</si>
  <si>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</si>
  <si>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</si>
  <si>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</si>
  <si>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</si>
  <si>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</si>
  <si>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</si>
  <si>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</si>
  <si>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муниципальных районов на подготовку проектов межевания земельных участков и на проведение кадастровых работ</t>
  </si>
  <si>
    <t xml:space="preserve"> 000 2022559905 0000 150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</si>
  <si>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</si>
  <si>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</si>
  <si>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</si>
  <si>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</si>
  <si>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</si>
  <si>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</si>
  <si>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</si>
  <si>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</si>
  <si>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</si>
  <si>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</si>
  <si>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</si>
  <si>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</si>
  <si>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</si>
  <si>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</si>
  <si>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</si>
  <si>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</si>
  <si>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</si>
  <si>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</si>
  <si>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</si>
  <si>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</si>
  <si>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</si>
  <si>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</si>
  <si>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</si>
  <si>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</si>
  <si>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</si>
  <si>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</si>
  <si>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Государсттвенная пошлина за выдачу разрешения на установку рекламной продукции </t>
  </si>
  <si>
    <t>Налог с продаж</t>
  </si>
  <si>
    <t>0001080715010000110</t>
  </si>
  <si>
    <t>0001090601002010000110</t>
  </si>
  <si>
    <t>%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</si>
  <si>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</si>
  <si>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</si>
  <si>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0501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</si>
</sst>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000000"/>
    <numFmt numFmtId="174" formatCode="0.0%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49" fontId="39" fillId="0" borderId="1">
      <alignment horizontal="center" vertical="center" wrapText="1"/>
      <protection/>
    </xf>
    <xf numFmtId="0" fontId="39" fillId="0" borderId="2">
      <alignment horizontal="left" wrapText="1" indent="2"/>
      <protection/>
    </xf>
    <xf numFmtId="49" fontId="39" fillId="0" borderId="1">
      <alignment horizontal="center"/>
      <protection/>
    </xf>
    <xf numFmtId="49" fontId="39" fillId="0" borderId="3">
      <alignment horizontal="center" vertical="center" wrapText="1"/>
      <protection/>
    </xf>
    <xf numFmtId="4" fontId="39" fillId="0" borderId="1">
      <alignment horizontal="right"/>
      <protection/>
    </xf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40" fillId="13" borderId="4" applyNumberFormat="0" applyAlignment="0" applyProtection="0"/>
    <xf numFmtId="0" fontId="41" fillId="14" borderId="5" applyNumberFormat="0" applyAlignment="0" applyProtection="0"/>
    <xf numFmtId="0" fontId="28" fillId="14" borderId="4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9" fillId="15" borderId="9" applyNumberFormat="0" applyAlignment="0" applyProtection="0"/>
    <xf numFmtId="0" fontId="7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8" borderId="10" applyNumberFormat="0" applyFont="0" applyAlignment="0" applyProtection="0"/>
    <xf numFmtId="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15" fillId="0" borderId="12" xfId="62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/>
    </xf>
    <xf numFmtId="4" fontId="4" fillId="14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 vertical="center"/>
    </xf>
    <xf numFmtId="174" fontId="16" fillId="0" borderId="12" xfId="62" applyNumberFormat="1" applyFont="1" applyFill="1" applyBorder="1" applyAlignment="1" applyProtection="1">
      <alignment horizontal="center" vertical="center" wrapText="1"/>
      <protection/>
    </xf>
    <xf numFmtId="4" fontId="17" fillId="4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7" fillId="0" borderId="1" xfId="37" applyNumberFormat="1" applyFont="1" applyAlignment="1" applyProtection="1">
      <alignment horizontal="center" vertical="justify"/>
      <protection/>
    </xf>
    <xf numFmtId="174" fontId="15" fillId="0" borderId="12" xfId="62" applyNumberFormat="1" applyFont="1" applyFill="1" applyBorder="1" applyAlignment="1" applyProtection="1">
      <alignment horizontal="center" vertical="justify" wrapText="1"/>
      <protection/>
    </xf>
    <xf numFmtId="4" fontId="47" fillId="0" borderId="1" xfId="37" applyNumberFormat="1" applyFont="1" applyFill="1" applyAlignment="1" applyProtection="1">
      <alignment horizontal="center" vertical="justify"/>
      <protection/>
    </xf>
    <xf numFmtId="43" fontId="17" fillId="8" borderId="12" xfId="65" applyFont="1" applyFill="1" applyBorder="1" applyAlignment="1" applyProtection="1">
      <alignment horizontal="center" vertical="center" wrapText="1"/>
      <protection/>
    </xf>
    <xf numFmtId="174" fontId="19" fillId="8" borderId="12" xfId="62" applyNumberFormat="1" applyFont="1" applyFill="1" applyBorder="1" applyAlignment="1" applyProtection="1">
      <alignment horizontal="center" vertical="center" wrapText="1"/>
      <protection/>
    </xf>
    <xf numFmtId="4" fontId="17" fillId="3" borderId="14" xfId="0" applyNumberFormat="1" applyFont="1" applyFill="1" applyBorder="1" applyAlignment="1">
      <alignment horizontal="center" vertical="center"/>
    </xf>
    <xf numFmtId="174" fontId="19" fillId="3" borderId="12" xfId="62" applyNumberFormat="1" applyFont="1" applyFill="1" applyBorder="1" applyAlignment="1" applyProtection="1">
      <alignment horizontal="center" vertical="center" wrapText="1"/>
      <protection/>
    </xf>
    <xf numFmtId="4" fontId="17" fillId="3" borderId="13" xfId="0" applyNumberFormat="1" applyFont="1" applyFill="1" applyBorder="1" applyAlignment="1">
      <alignment horizontal="center" vertical="center"/>
    </xf>
    <xf numFmtId="4" fontId="48" fillId="18" borderId="1" xfId="37" applyNumberFormat="1" applyFont="1" applyFill="1" applyAlignment="1" applyProtection="1">
      <alignment horizontal="center" vertical="justify"/>
      <protection/>
    </xf>
    <xf numFmtId="174" fontId="19" fillId="18" borderId="12" xfId="62" applyNumberFormat="1" applyFont="1" applyFill="1" applyBorder="1" applyAlignment="1" applyProtection="1">
      <alignment horizontal="center" vertical="justify" wrapText="1"/>
      <protection/>
    </xf>
    <xf numFmtId="49" fontId="21" fillId="4" borderId="12" xfId="33" applyFont="1" applyFill="1" applyBorder="1" applyAlignment="1">
      <alignment horizontal="center" vertical="center" wrapText="1"/>
      <protection/>
    </xf>
    <xf numFmtId="49" fontId="22" fillId="3" borderId="14" xfId="0" applyNumberFormat="1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49" fillId="18" borderId="1" xfId="35" applyNumberFormat="1" applyFont="1" applyFill="1" applyProtection="1">
      <alignment horizontal="center"/>
      <protection/>
    </xf>
    <xf numFmtId="49" fontId="50" fillId="0" borderId="1" xfId="35" applyNumberFormat="1" applyFont="1" applyProtection="1">
      <alignment horizontal="center"/>
      <protection/>
    </xf>
    <xf numFmtId="49" fontId="50" fillId="0" borderId="1" xfId="35" applyNumberFormat="1" applyFont="1" applyFill="1" applyProtection="1">
      <alignment horizontal="center"/>
      <protection/>
    </xf>
    <xf numFmtId="49" fontId="22" fillId="4" borderId="13" xfId="0" applyNumberFormat="1" applyFont="1" applyFill="1" applyBorder="1" applyAlignment="1">
      <alignment horizontal="left" wrapText="1"/>
    </xf>
    <xf numFmtId="49" fontId="23" fillId="0" borderId="13" xfId="0" applyNumberFormat="1" applyFont="1" applyFill="1" applyBorder="1" applyAlignment="1">
      <alignment horizontal="left" wrapText="1"/>
    </xf>
    <xf numFmtId="0" fontId="23" fillId="4" borderId="0" xfId="0" applyFont="1" applyFill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/>
    </xf>
    <xf numFmtId="49" fontId="22" fillId="18" borderId="13" xfId="0" applyNumberFormat="1" applyFont="1" applyFill="1" applyBorder="1" applyAlignment="1">
      <alignment horizontal="center" vertical="center" wrapText="1"/>
    </xf>
    <xf numFmtId="4" fontId="17" fillId="18" borderId="13" xfId="0" applyNumberFormat="1" applyFont="1" applyFill="1" applyBorder="1" applyAlignment="1">
      <alignment horizontal="center" vertical="center"/>
    </xf>
    <xf numFmtId="174" fontId="19" fillId="18" borderId="12" xfId="62" applyNumberFormat="1" applyFont="1" applyFill="1" applyBorder="1" applyAlignment="1" applyProtection="1">
      <alignment horizontal="center" vertical="center" wrapText="1"/>
      <protection/>
    </xf>
    <xf numFmtId="49" fontId="18" fillId="4" borderId="12" xfId="33" applyFont="1" applyFill="1" applyBorder="1" applyAlignment="1">
      <alignment horizontal="justify" vertical="center" wrapText="1"/>
      <protection/>
    </xf>
    <xf numFmtId="172" fontId="24" fillId="3" borderId="14" xfId="0" applyNumberFormat="1" applyFont="1" applyFill="1" applyBorder="1" applyAlignment="1">
      <alignment horizontal="justify" vertical="center" wrapText="1"/>
    </xf>
    <xf numFmtId="172" fontId="24" fillId="3" borderId="13" xfId="0" applyNumberFormat="1" applyFont="1" applyFill="1" applyBorder="1" applyAlignment="1">
      <alignment horizontal="justify" vertical="center" wrapText="1"/>
    </xf>
    <xf numFmtId="172" fontId="16" fillId="0" borderId="13" xfId="0" applyNumberFormat="1" applyFont="1" applyFill="1" applyBorder="1" applyAlignment="1">
      <alignment horizontal="justify" vertical="center" wrapText="1"/>
    </xf>
    <xf numFmtId="172" fontId="24" fillId="18" borderId="13" xfId="0" applyNumberFormat="1" applyFont="1" applyFill="1" applyBorder="1" applyAlignment="1">
      <alignment horizontal="justify" vertical="center" wrapText="1"/>
    </xf>
    <xf numFmtId="0" fontId="51" fillId="18" borderId="2" xfId="34" applyNumberFormat="1" applyFont="1" applyFill="1" applyAlignment="1" applyProtection="1">
      <alignment horizontal="justify" vertical="center" wrapText="1"/>
      <protection/>
    </xf>
    <xf numFmtId="0" fontId="52" fillId="0" borderId="2" xfId="34" applyNumberFormat="1" applyFont="1" applyAlignment="1" applyProtection="1">
      <alignment horizontal="justify" vertical="center" wrapText="1"/>
      <protection/>
    </xf>
    <xf numFmtId="0" fontId="52" fillId="0" borderId="2" xfId="34" applyNumberFormat="1" applyFont="1" applyFill="1" applyAlignment="1" applyProtection="1">
      <alignment horizontal="justify" vertical="center" wrapText="1"/>
      <protection/>
    </xf>
    <xf numFmtId="49" fontId="24" fillId="4" borderId="13" xfId="0" applyNumberFormat="1" applyFont="1" applyFill="1" applyBorder="1" applyAlignment="1">
      <alignment horizontal="justify" vertical="center" wrapText="1"/>
    </xf>
    <xf numFmtId="49" fontId="16" fillId="0" borderId="13" xfId="0" applyNumberFormat="1" applyFont="1" applyFill="1" applyBorder="1" applyAlignment="1">
      <alignment horizontal="justify" vertical="center" wrapText="1"/>
    </xf>
    <xf numFmtId="172" fontId="16" fillId="4" borderId="0" xfId="0" applyNumberFormat="1" applyFont="1" applyFill="1" applyAlignment="1">
      <alignment horizontal="justify" vertical="center"/>
    </xf>
    <xf numFmtId="49" fontId="16" fillId="0" borderId="15" xfId="0" applyNumberFormat="1" applyFont="1" applyFill="1" applyBorder="1" applyAlignment="1">
      <alignment horizontal="justify" vertical="center" wrapText="1"/>
    </xf>
    <xf numFmtId="172" fontId="16" fillId="0" borderId="0" xfId="0" applyNumberFormat="1" applyFont="1" applyAlignment="1">
      <alignment horizontal="justify" vertical="center"/>
    </xf>
    <xf numFmtId="4" fontId="17" fillId="4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0" fillId="4" borderId="0" xfId="0" applyNumberFormat="1" applyFill="1" applyAlignment="1">
      <alignment horizontal="center"/>
    </xf>
    <xf numFmtId="4" fontId="4" fillId="14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14" fillId="0" borderId="12" xfId="36" applyNumberFormat="1" applyFont="1" applyBorder="1" applyAlignment="1" applyProtection="1">
      <alignment horizontal="center" vertical="center" wrapText="1"/>
      <protection/>
    </xf>
    <xf numFmtId="49" fontId="14" fillId="0" borderId="16" xfId="36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17" xfId="33" applyNumberFormat="1" applyFont="1" applyBorder="1" applyAlignment="1" applyProtection="1">
      <alignment horizontal="center" vertical="center" wrapText="1"/>
      <protection/>
    </xf>
    <xf numFmtId="49" fontId="14" fillId="0" borderId="18" xfId="33" applyFont="1" applyBorder="1" applyAlignment="1">
      <alignment horizontal="center" vertical="center" wrapText="1"/>
      <protection/>
    </xf>
    <xf numFmtId="49" fontId="20" fillId="0" borderId="12" xfId="33" applyNumberFormat="1" applyFont="1" applyBorder="1" applyProtection="1">
      <alignment horizontal="center" vertical="center" wrapText="1"/>
      <protection/>
    </xf>
    <xf numFmtId="49" fontId="20" fillId="0" borderId="16" xfId="33" applyFont="1" applyBorder="1">
      <alignment horizontal="center" vertical="center" wrapText="1"/>
      <protection/>
    </xf>
    <xf numFmtId="49" fontId="14" fillId="0" borderId="12" xfId="36" applyNumberFormat="1" applyFont="1" applyFill="1" applyBorder="1" applyAlignment="1" applyProtection="1">
      <alignment horizontal="center" vertical="center" wrapText="1"/>
      <protection/>
    </xf>
    <xf numFmtId="49" fontId="14" fillId="0" borderId="16" xfId="36" applyNumberFormat="1" applyFont="1" applyFill="1" applyBorder="1" applyAlignment="1" applyProtection="1">
      <alignment horizontal="center" vertical="center" wrapText="1"/>
      <protection/>
    </xf>
    <xf numFmtId="49" fontId="16" fillId="0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" fontId="52" fillId="0" borderId="1" xfId="0" applyNumberFormat="1" applyFont="1" applyFill="1" applyBorder="1" applyAlignment="1">
      <alignment horizontal="center"/>
    </xf>
    <xf numFmtId="49" fontId="52" fillId="0" borderId="1" xfId="0" applyNumberFormat="1" applyFont="1" applyFill="1" applyBorder="1" applyAlignment="1">
      <alignment horizontal="left" wrapText="1"/>
    </xf>
    <xf numFmtId="49" fontId="52" fillId="0" borderId="1" xfId="0" applyNumberFormat="1" applyFont="1" applyFill="1" applyBorder="1" applyAlignment="1">
      <alignment horizontal="center" wrapText="1"/>
    </xf>
    <xf numFmtId="49" fontId="24" fillId="20" borderId="1" xfId="0" applyNumberFormat="1" applyFont="1" applyFill="1" applyBorder="1" applyAlignment="1">
      <alignment horizontal="center" wrapText="1"/>
    </xf>
    <xf numFmtId="4" fontId="51" fillId="20" borderId="1" xfId="0" applyNumberFormat="1" applyFont="1" applyFill="1" applyBorder="1" applyAlignment="1">
      <alignment horizontal="center"/>
    </xf>
    <xf numFmtId="4" fontId="17" fillId="20" borderId="13" xfId="0" applyNumberFormat="1" applyFont="1" applyFill="1" applyBorder="1" applyAlignment="1">
      <alignment horizontal="center"/>
    </xf>
    <xf numFmtId="4" fontId="17" fillId="20" borderId="13" xfId="0" applyNumberFormat="1" applyFont="1" applyFill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43" xfId="35"/>
    <cellStyle name="xl44" xfId="36"/>
    <cellStyle name="xl4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abSelected="1" workbookViewId="0" topLeftCell="A1">
      <selection activeCell="K7" sqref="K7"/>
    </sheetView>
  </sheetViews>
  <sheetFormatPr defaultColWidth="9.140625" defaultRowHeight="15"/>
  <cols>
    <col min="1" max="1" width="50.7109375" style="46" customWidth="1"/>
    <col min="2" max="2" width="23.7109375" style="30" customWidth="1"/>
    <col min="3" max="3" width="17.28125" style="52" customWidth="1"/>
    <col min="4" max="4" width="18.421875" style="53" customWidth="1"/>
    <col min="5" max="5" width="15.7109375" style="0" customWidth="1"/>
    <col min="6" max="6" width="0.13671875" style="0" customWidth="1"/>
  </cols>
  <sheetData>
    <row r="1" spans="1:5" ht="15">
      <c r="A1" s="58"/>
      <c r="B1" s="59"/>
      <c r="C1" s="59"/>
      <c r="D1" s="59"/>
      <c r="E1" s="59"/>
    </row>
    <row r="2" spans="1:5" ht="15">
      <c r="A2" s="56"/>
      <c r="B2" s="57"/>
      <c r="C2" s="57"/>
      <c r="D2" s="57"/>
      <c r="E2" s="57"/>
    </row>
    <row r="3" spans="1:5" ht="18.75">
      <c r="A3" s="60" t="s">
        <v>204</v>
      </c>
      <c r="B3" s="61"/>
      <c r="C3" s="61"/>
      <c r="D3" s="61"/>
      <c r="E3" s="61"/>
    </row>
    <row r="4" spans="1:5" ht="15">
      <c r="A4" s="56"/>
      <c r="B4" s="57"/>
      <c r="C4" s="57"/>
      <c r="D4" s="57"/>
      <c r="E4" s="57"/>
    </row>
    <row r="5" spans="1:5" ht="15">
      <c r="A5" s="62" t="s">
        <v>197</v>
      </c>
      <c r="B5" s="64" t="s">
        <v>198</v>
      </c>
      <c r="C5" s="54" t="s">
        <v>205</v>
      </c>
      <c r="D5" s="66" t="s">
        <v>206</v>
      </c>
      <c r="E5" s="54" t="s">
        <v>199</v>
      </c>
    </row>
    <row r="6" spans="1:5" ht="51" customHeight="1">
      <c r="A6" s="63"/>
      <c r="B6" s="65"/>
      <c r="C6" s="55"/>
      <c r="D6" s="67"/>
      <c r="E6" s="55"/>
    </row>
    <row r="7" spans="1:5" ht="21" customHeight="1">
      <c r="A7" s="34" t="s">
        <v>200</v>
      </c>
      <c r="B7" s="19"/>
      <c r="C7" s="12">
        <f>C8+C76</f>
        <v>297460971.27</v>
      </c>
      <c r="D7" s="12">
        <f>D8+D76</f>
        <v>301459915.51</v>
      </c>
      <c r="E7" s="13">
        <f>D7/C7</f>
        <v>1.0134435930297903</v>
      </c>
    </row>
    <row r="8" spans="1:6" ht="15">
      <c r="A8" s="35" t="s">
        <v>71</v>
      </c>
      <c r="B8" s="20" t="s">
        <v>72</v>
      </c>
      <c r="C8" s="14">
        <f>C9+C16+C21+C30+C34+C41+C46+C50+C55+C73</f>
        <v>59075196</v>
      </c>
      <c r="D8" s="14">
        <f>D9+D16+D21+D30+D33+D34+D41+D46+D50+D55</f>
        <v>63074140.24</v>
      </c>
      <c r="E8" s="15">
        <f aca="true" t="shared" si="0" ref="E8:E69">D8/C8</f>
        <v>1.0676924413420483</v>
      </c>
      <c r="F8" s="8">
        <f>D8-C8</f>
        <v>3998944.240000002</v>
      </c>
    </row>
    <row r="9" spans="1:6" ht="15">
      <c r="A9" s="36" t="s">
        <v>73</v>
      </c>
      <c r="B9" s="21" t="s">
        <v>74</v>
      </c>
      <c r="C9" s="16">
        <f>C10+C11+C12+C13+C14+C15</f>
        <v>32325750</v>
      </c>
      <c r="D9" s="16">
        <f>D10+D11+D12+D13+D14+D15</f>
        <v>35760000</v>
      </c>
      <c r="E9" s="15">
        <f t="shared" si="0"/>
        <v>1.106238834365792</v>
      </c>
      <c r="F9" s="8">
        <f>D9-C9</f>
        <v>3434250</v>
      </c>
    </row>
    <row r="10" spans="1:6" ht="90">
      <c r="A10" s="37" t="s">
        <v>75</v>
      </c>
      <c r="B10" s="22" t="s">
        <v>76</v>
      </c>
      <c r="C10" s="2">
        <v>32000000</v>
      </c>
      <c r="D10" s="2">
        <v>34000000</v>
      </c>
      <c r="E10" s="1">
        <f t="shared" si="0"/>
        <v>1.0625</v>
      </c>
      <c r="F10" s="8">
        <f>D10-C10</f>
        <v>2000000</v>
      </c>
    </row>
    <row r="11" spans="1:6" ht="135">
      <c r="A11" s="37" t="s">
        <v>77</v>
      </c>
      <c r="B11" s="22" t="s">
        <v>78</v>
      </c>
      <c r="C11" s="2">
        <v>43750</v>
      </c>
      <c r="D11" s="2">
        <v>150000</v>
      </c>
      <c r="E11" s="1">
        <f t="shared" si="0"/>
        <v>3.4285714285714284</v>
      </c>
      <c r="F11" s="8">
        <f aca="true" t="shared" si="1" ref="F11:F76">D11-C11</f>
        <v>106250</v>
      </c>
    </row>
    <row r="12" spans="1:6" ht="60">
      <c r="A12" s="37" t="s">
        <v>79</v>
      </c>
      <c r="B12" s="22" t="s">
        <v>80</v>
      </c>
      <c r="C12" s="2">
        <v>82000</v>
      </c>
      <c r="D12" s="2">
        <v>320000</v>
      </c>
      <c r="E12" s="1">
        <f t="shared" si="0"/>
        <v>3.902439024390244</v>
      </c>
      <c r="F12" s="8">
        <f t="shared" si="1"/>
        <v>238000</v>
      </c>
    </row>
    <row r="13" spans="1:6" ht="105">
      <c r="A13" s="37" t="s">
        <v>81</v>
      </c>
      <c r="B13" s="22" t="s">
        <v>82</v>
      </c>
      <c r="C13" s="2">
        <v>200000</v>
      </c>
      <c r="D13" s="2">
        <v>450000</v>
      </c>
      <c r="E13" s="1">
        <f t="shared" si="0"/>
        <v>2.25</v>
      </c>
      <c r="F13" s="8">
        <f t="shared" si="1"/>
        <v>250000</v>
      </c>
    </row>
    <row r="14" spans="1:6" ht="60">
      <c r="A14" s="37" t="s">
        <v>208</v>
      </c>
      <c r="B14" s="22" t="s">
        <v>207</v>
      </c>
      <c r="C14" s="2">
        <v>0</v>
      </c>
      <c r="D14" s="2">
        <v>700000</v>
      </c>
      <c r="E14" s="1">
        <v>0</v>
      </c>
      <c r="F14" s="8">
        <f t="shared" si="1"/>
        <v>700000</v>
      </c>
    </row>
    <row r="15" spans="1:6" ht="60">
      <c r="A15" s="37" t="s">
        <v>209</v>
      </c>
      <c r="B15" s="22" t="s">
        <v>210</v>
      </c>
      <c r="C15" s="2">
        <v>0</v>
      </c>
      <c r="D15" s="2">
        <v>140000</v>
      </c>
      <c r="E15" s="1">
        <v>0</v>
      </c>
      <c r="F15" s="8">
        <f t="shared" si="1"/>
        <v>140000</v>
      </c>
    </row>
    <row r="16" spans="1:6" ht="42.75">
      <c r="A16" s="36" t="s">
        <v>83</v>
      </c>
      <c r="B16" s="21" t="s">
        <v>84</v>
      </c>
      <c r="C16" s="16">
        <f>C17+C18+C19+C20</f>
        <v>11572570</v>
      </c>
      <c r="D16" s="16">
        <f>D17+D18+D19+D20</f>
        <v>11572570</v>
      </c>
      <c r="E16" s="15">
        <f>D16/C16</f>
        <v>1</v>
      </c>
      <c r="F16" s="8">
        <f t="shared" si="1"/>
        <v>0</v>
      </c>
    </row>
    <row r="17" spans="1:6" ht="135">
      <c r="A17" s="37" t="s">
        <v>85</v>
      </c>
      <c r="B17" s="22" t="s">
        <v>86</v>
      </c>
      <c r="C17" s="2">
        <v>5481350</v>
      </c>
      <c r="D17" s="2">
        <v>5481350</v>
      </c>
      <c r="E17" s="1">
        <f t="shared" si="0"/>
        <v>1</v>
      </c>
      <c r="F17" s="8">
        <f t="shared" si="1"/>
        <v>0</v>
      </c>
    </row>
    <row r="18" spans="1:6" ht="150">
      <c r="A18" s="37" t="s">
        <v>87</v>
      </c>
      <c r="B18" s="22" t="s">
        <v>88</v>
      </c>
      <c r="C18" s="2">
        <v>38070</v>
      </c>
      <c r="D18" s="2">
        <v>38070</v>
      </c>
      <c r="E18" s="1">
        <f t="shared" si="0"/>
        <v>1</v>
      </c>
      <c r="F18" s="8">
        <f t="shared" si="1"/>
        <v>0</v>
      </c>
    </row>
    <row r="19" spans="1:6" ht="135">
      <c r="A19" s="37" t="s">
        <v>89</v>
      </c>
      <c r="B19" s="22" t="s">
        <v>90</v>
      </c>
      <c r="C19" s="2">
        <v>6776060</v>
      </c>
      <c r="D19" s="2">
        <v>6776060</v>
      </c>
      <c r="E19" s="1">
        <f t="shared" si="0"/>
        <v>1</v>
      </c>
      <c r="F19" s="8">
        <f t="shared" si="1"/>
        <v>0</v>
      </c>
    </row>
    <row r="20" spans="1:6" ht="135">
      <c r="A20" s="37" t="s">
        <v>91</v>
      </c>
      <c r="B20" s="22" t="s">
        <v>92</v>
      </c>
      <c r="C20" s="2">
        <v>-722910</v>
      </c>
      <c r="D20" s="2">
        <v>-722910</v>
      </c>
      <c r="E20" s="1">
        <f t="shared" si="0"/>
        <v>1</v>
      </c>
      <c r="F20" s="8">
        <f t="shared" si="1"/>
        <v>0</v>
      </c>
    </row>
    <row r="21" spans="1:6" ht="15">
      <c r="A21" s="36" t="s">
        <v>93</v>
      </c>
      <c r="B21" s="21" t="s">
        <v>94</v>
      </c>
      <c r="C21" s="16">
        <f>C22+C23+C24+C25+C26+C27+C28+C29</f>
        <v>2800000</v>
      </c>
      <c r="D21" s="16">
        <f>D22+D23+D24+D25+D26+D27+D28+D29</f>
        <v>3299749.29</v>
      </c>
      <c r="E21" s="15">
        <f>D21/C21</f>
        <v>1.1784818892857143</v>
      </c>
      <c r="F21" s="8">
        <f t="shared" si="1"/>
        <v>499749.29000000004</v>
      </c>
    </row>
    <row r="22" spans="1:6" ht="30">
      <c r="A22" s="37" t="s">
        <v>95</v>
      </c>
      <c r="B22" s="22" t="s">
        <v>96</v>
      </c>
      <c r="C22" s="2">
        <v>800000</v>
      </c>
      <c r="D22" s="2">
        <v>1400000</v>
      </c>
      <c r="E22" s="1">
        <f t="shared" si="0"/>
        <v>1.75</v>
      </c>
      <c r="F22" s="8">
        <f t="shared" si="1"/>
        <v>600000</v>
      </c>
    </row>
    <row r="23" spans="1:6" ht="75.75" customHeight="1">
      <c r="A23" s="37" t="s">
        <v>97</v>
      </c>
      <c r="B23" s="22" t="s">
        <v>98</v>
      </c>
      <c r="C23" s="2">
        <v>800000</v>
      </c>
      <c r="D23" s="2">
        <v>1300000</v>
      </c>
      <c r="E23" s="1">
        <f t="shared" si="0"/>
        <v>1.625</v>
      </c>
      <c r="F23" s="8">
        <f t="shared" si="1"/>
        <v>500000</v>
      </c>
    </row>
    <row r="24" spans="1:6" ht="45" customHeight="1">
      <c r="A24" s="37" t="s">
        <v>99</v>
      </c>
      <c r="B24" s="22" t="s">
        <v>100</v>
      </c>
      <c r="C24" s="2">
        <v>0</v>
      </c>
      <c r="D24" s="2">
        <v>-125.11</v>
      </c>
      <c r="E24" s="1">
        <v>0</v>
      </c>
      <c r="F24" s="8">
        <f t="shared" si="1"/>
        <v>-125.11</v>
      </c>
    </row>
    <row r="25" spans="1:6" ht="44.25" customHeight="1">
      <c r="A25" s="37" t="s">
        <v>101</v>
      </c>
      <c r="B25" s="22" t="s">
        <v>102</v>
      </c>
      <c r="C25" s="2">
        <v>0</v>
      </c>
      <c r="D25" s="2">
        <v>-18.2</v>
      </c>
      <c r="E25" s="1">
        <v>0</v>
      </c>
      <c r="F25" s="8">
        <f t="shared" si="1"/>
        <v>-18.2</v>
      </c>
    </row>
    <row r="26" spans="1:6" ht="28.5" customHeight="1">
      <c r="A26" s="37" t="s">
        <v>103</v>
      </c>
      <c r="B26" s="22" t="s">
        <v>104</v>
      </c>
      <c r="C26" s="2">
        <v>0</v>
      </c>
      <c r="D26" s="2">
        <v>-60107.4</v>
      </c>
      <c r="E26" s="1">
        <v>0</v>
      </c>
      <c r="F26" s="8">
        <f t="shared" si="1"/>
        <v>-60107.4</v>
      </c>
    </row>
    <row r="27" spans="1:6" ht="48.75" customHeight="1">
      <c r="A27" s="37" t="s">
        <v>105</v>
      </c>
      <c r="B27" s="22" t="s">
        <v>106</v>
      </c>
      <c r="C27" s="2">
        <v>0</v>
      </c>
      <c r="D27" s="2">
        <v>0</v>
      </c>
      <c r="E27" s="1">
        <v>0</v>
      </c>
      <c r="F27" s="8">
        <f t="shared" si="1"/>
        <v>0</v>
      </c>
    </row>
    <row r="28" spans="1:6" ht="15">
      <c r="A28" s="37" t="s">
        <v>107</v>
      </c>
      <c r="B28" s="22" t="s">
        <v>108</v>
      </c>
      <c r="C28" s="2">
        <v>200000</v>
      </c>
      <c r="D28" s="2">
        <v>260000</v>
      </c>
      <c r="E28" s="1">
        <f t="shared" si="0"/>
        <v>1.3</v>
      </c>
      <c r="F28" s="8">
        <f t="shared" si="1"/>
        <v>60000</v>
      </c>
    </row>
    <row r="29" spans="1:6" ht="45">
      <c r="A29" s="37" t="s">
        <v>109</v>
      </c>
      <c r="B29" s="22" t="s">
        <v>110</v>
      </c>
      <c r="C29" s="2">
        <v>1000000</v>
      </c>
      <c r="D29" s="2">
        <v>400000</v>
      </c>
      <c r="E29" s="1">
        <f t="shared" si="0"/>
        <v>0.4</v>
      </c>
      <c r="F29" s="8">
        <f t="shared" si="1"/>
        <v>-600000</v>
      </c>
    </row>
    <row r="30" spans="1:6" ht="15">
      <c r="A30" s="36" t="s">
        <v>111</v>
      </c>
      <c r="B30" s="21" t="s">
        <v>112</v>
      </c>
      <c r="C30" s="16">
        <f>C31</f>
        <v>1200000</v>
      </c>
      <c r="D30" s="16">
        <f>D31+D32</f>
        <v>1210000</v>
      </c>
      <c r="E30" s="15">
        <f>D30/C30</f>
        <v>1.0083333333333333</v>
      </c>
      <c r="F30" s="8">
        <f t="shared" si="1"/>
        <v>10000</v>
      </c>
    </row>
    <row r="31" spans="1:6" ht="45.75" customHeight="1">
      <c r="A31" s="37" t="s">
        <v>113</v>
      </c>
      <c r="B31" s="22" t="s">
        <v>114</v>
      </c>
      <c r="C31" s="2">
        <v>1200000</v>
      </c>
      <c r="D31" s="2">
        <v>1200000</v>
      </c>
      <c r="E31" s="1">
        <f t="shared" si="0"/>
        <v>1</v>
      </c>
      <c r="F31" s="8">
        <f t="shared" si="1"/>
        <v>0</v>
      </c>
    </row>
    <row r="32" spans="1:6" ht="30">
      <c r="A32" s="37" t="s">
        <v>261</v>
      </c>
      <c r="B32" s="22" t="s">
        <v>263</v>
      </c>
      <c r="C32" s="2">
        <v>0</v>
      </c>
      <c r="D32" s="2">
        <v>10000</v>
      </c>
      <c r="E32" s="1">
        <v>0</v>
      </c>
      <c r="F32" s="8">
        <f t="shared" si="1"/>
        <v>10000</v>
      </c>
    </row>
    <row r="33" spans="1:6" ht="15">
      <c r="A33" s="38" t="s">
        <v>262</v>
      </c>
      <c r="B33" s="31" t="s">
        <v>264</v>
      </c>
      <c r="C33" s="32">
        <v>0</v>
      </c>
      <c r="D33" s="32">
        <v>3.97</v>
      </c>
      <c r="E33" s="33">
        <v>0</v>
      </c>
      <c r="F33" s="8">
        <f t="shared" si="1"/>
        <v>3.97</v>
      </c>
    </row>
    <row r="34" spans="1:6" ht="57">
      <c r="A34" s="36" t="s">
        <v>115</v>
      </c>
      <c r="B34" s="21" t="s">
        <v>116</v>
      </c>
      <c r="C34" s="16">
        <f>C35+C36+C37+C38+C39+C40</f>
        <v>1434800</v>
      </c>
      <c r="D34" s="16">
        <f>D35+D36+D37+D38+D39+D40</f>
        <v>1442800</v>
      </c>
      <c r="E34" s="15">
        <f>D34/C34</f>
        <v>1.0055756899916364</v>
      </c>
      <c r="F34" s="8">
        <f t="shared" si="1"/>
        <v>8000</v>
      </c>
    </row>
    <row r="35" spans="1:6" ht="105">
      <c r="A35" s="37" t="s">
        <v>117</v>
      </c>
      <c r="B35" s="22" t="s">
        <v>118</v>
      </c>
      <c r="C35" s="2">
        <v>147000</v>
      </c>
      <c r="D35" s="2">
        <v>147000</v>
      </c>
      <c r="E35" s="1">
        <f t="shared" si="0"/>
        <v>1</v>
      </c>
      <c r="F35" s="8">
        <f t="shared" si="1"/>
        <v>0</v>
      </c>
    </row>
    <row r="36" spans="1:6" ht="90">
      <c r="A36" s="37" t="s">
        <v>119</v>
      </c>
      <c r="B36" s="22" t="s">
        <v>120</v>
      </c>
      <c r="C36" s="2">
        <v>400000</v>
      </c>
      <c r="D36" s="2">
        <v>400000</v>
      </c>
      <c r="E36" s="1">
        <f t="shared" si="0"/>
        <v>1</v>
      </c>
      <c r="F36" s="8">
        <f t="shared" si="1"/>
        <v>0</v>
      </c>
    </row>
    <row r="37" spans="1:6" ht="90">
      <c r="A37" s="37" t="s">
        <v>121</v>
      </c>
      <c r="B37" s="22" t="s">
        <v>122</v>
      </c>
      <c r="C37" s="2">
        <v>350000</v>
      </c>
      <c r="D37" s="2">
        <v>350000</v>
      </c>
      <c r="E37" s="1">
        <f t="shared" si="0"/>
        <v>1</v>
      </c>
      <c r="F37" s="8">
        <f t="shared" si="1"/>
        <v>0</v>
      </c>
    </row>
    <row r="38" spans="1:6" ht="75">
      <c r="A38" s="37" t="s">
        <v>123</v>
      </c>
      <c r="B38" s="22" t="s">
        <v>124</v>
      </c>
      <c r="C38" s="2">
        <v>381300</v>
      </c>
      <c r="D38" s="2">
        <v>381300</v>
      </c>
      <c r="E38" s="1">
        <f t="shared" si="0"/>
        <v>1</v>
      </c>
      <c r="F38" s="8">
        <f t="shared" si="1"/>
        <v>0</v>
      </c>
    </row>
    <row r="39" spans="1:6" ht="45">
      <c r="A39" s="37" t="s">
        <v>125</v>
      </c>
      <c r="B39" s="22" t="s">
        <v>126</v>
      </c>
      <c r="C39" s="2">
        <v>151300</v>
      </c>
      <c r="D39" s="2">
        <v>151300</v>
      </c>
      <c r="E39" s="1">
        <f t="shared" si="0"/>
        <v>1</v>
      </c>
      <c r="F39" s="8">
        <f t="shared" si="1"/>
        <v>0</v>
      </c>
    </row>
    <row r="40" spans="1:6" ht="90">
      <c r="A40" s="37" t="s">
        <v>127</v>
      </c>
      <c r="B40" s="22" t="s">
        <v>128</v>
      </c>
      <c r="C40" s="2">
        <v>5200</v>
      </c>
      <c r="D40" s="2">
        <v>13200</v>
      </c>
      <c r="E40" s="1">
        <f t="shared" si="0"/>
        <v>2.5384615384615383</v>
      </c>
      <c r="F40" s="8">
        <f t="shared" si="1"/>
        <v>8000</v>
      </c>
    </row>
    <row r="41" spans="1:6" ht="28.5">
      <c r="A41" s="36" t="s">
        <v>129</v>
      </c>
      <c r="B41" s="21" t="s">
        <v>130</v>
      </c>
      <c r="C41" s="16">
        <f>C42+C43+C44+C45</f>
        <v>163900</v>
      </c>
      <c r="D41" s="16">
        <f>D42+D43+D44+D45</f>
        <v>-1979.6900000000005</v>
      </c>
      <c r="E41" s="15">
        <f>D41/C41</f>
        <v>-0.01207864551555827</v>
      </c>
      <c r="F41" s="8">
        <f t="shared" si="1"/>
        <v>-165879.69</v>
      </c>
    </row>
    <row r="42" spans="1:6" ht="30">
      <c r="A42" s="37" t="s">
        <v>131</v>
      </c>
      <c r="B42" s="22" t="s">
        <v>132</v>
      </c>
      <c r="C42" s="2">
        <v>20700</v>
      </c>
      <c r="D42" s="2">
        <v>8000</v>
      </c>
      <c r="E42" s="1">
        <f t="shared" si="0"/>
        <v>0.3864734299516908</v>
      </c>
      <c r="F42" s="8">
        <f t="shared" si="1"/>
        <v>-12700</v>
      </c>
    </row>
    <row r="43" spans="1:6" ht="30">
      <c r="A43" s="37" t="s">
        <v>133</v>
      </c>
      <c r="B43" s="22" t="s">
        <v>134</v>
      </c>
      <c r="C43" s="2">
        <v>143200</v>
      </c>
      <c r="D43" s="2">
        <v>0</v>
      </c>
      <c r="E43" s="1">
        <f t="shared" si="0"/>
        <v>0</v>
      </c>
      <c r="F43" s="8">
        <f t="shared" si="1"/>
        <v>-143200</v>
      </c>
    </row>
    <row r="44" spans="1:6" ht="15">
      <c r="A44" s="37" t="s">
        <v>135</v>
      </c>
      <c r="B44" s="22" t="s">
        <v>136</v>
      </c>
      <c r="C44" s="2">
        <v>0</v>
      </c>
      <c r="D44" s="2">
        <v>-9979.69</v>
      </c>
      <c r="E44" s="1">
        <v>0</v>
      </c>
      <c r="F44" s="8">
        <f t="shared" si="1"/>
        <v>-9979.69</v>
      </c>
    </row>
    <row r="45" spans="1:6" ht="21" customHeight="1">
      <c r="A45" s="37" t="s">
        <v>137</v>
      </c>
      <c r="B45" s="22" t="s">
        <v>138</v>
      </c>
      <c r="C45" s="2">
        <v>0</v>
      </c>
      <c r="D45" s="2">
        <v>0</v>
      </c>
      <c r="E45" s="1">
        <v>0</v>
      </c>
      <c r="F45" s="8">
        <f t="shared" si="1"/>
        <v>0</v>
      </c>
    </row>
    <row r="46" spans="1:6" ht="28.5">
      <c r="A46" s="36" t="s">
        <v>139</v>
      </c>
      <c r="B46" s="21" t="s">
        <v>140</v>
      </c>
      <c r="C46" s="16">
        <f>C47+C48+C49</f>
        <v>9329520</v>
      </c>
      <c r="D46" s="16">
        <f>D47+D48+D49</f>
        <v>8730520</v>
      </c>
      <c r="E46" s="15">
        <f>D46/C46</f>
        <v>0.9357951963230692</v>
      </c>
      <c r="F46" s="8">
        <f t="shared" si="1"/>
        <v>-599000</v>
      </c>
    </row>
    <row r="47" spans="1:6" ht="45">
      <c r="A47" s="37" t="s">
        <v>141</v>
      </c>
      <c r="B47" s="22" t="s">
        <v>142</v>
      </c>
      <c r="C47" s="2">
        <v>71000</v>
      </c>
      <c r="D47" s="2">
        <v>72000</v>
      </c>
      <c r="E47" s="1">
        <f t="shared" si="0"/>
        <v>1.0140845070422535</v>
      </c>
      <c r="F47" s="8">
        <f t="shared" si="1"/>
        <v>1000</v>
      </c>
    </row>
    <row r="48" spans="1:6" ht="45">
      <c r="A48" s="37" t="s">
        <v>143</v>
      </c>
      <c r="B48" s="22" t="s">
        <v>144</v>
      </c>
      <c r="C48" s="2">
        <v>5520</v>
      </c>
      <c r="D48" s="2">
        <v>9000</v>
      </c>
      <c r="E48" s="1">
        <f t="shared" si="0"/>
        <v>1.6304347826086956</v>
      </c>
      <c r="F48" s="8">
        <f t="shared" si="1"/>
        <v>3480</v>
      </c>
    </row>
    <row r="49" spans="1:6" ht="30">
      <c r="A49" s="37" t="s">
        <v>145</v>
      </c>
      <c r="B49" s="22" t="s">
        <v>146</v>
      </c>
      <c r="C49" s="2">
        <v>9253000</v>
      </c>
      <c r="D49" s="2">
        <v>8649520</v>
      </c>
      <c r="E49" s="1">
        <f t="shared" si="0"/>
        <v>0.9347800713282178</v>
      </c>
      <c r="F49" s="8">
        <f t="shared" si="1"/>
        <v>-603480</v>
      </c>
    </row>
    <row r="50" spans="1:6" ht="28.5">
      <c r="A50" s="36" t="s">
        <v>147</v>
      </c>
      <c r="B50" s="21" t="s">
        <v>148</v>
      </c>
      <c r="C50" s="16">
        <f>C51+C52+C53+C54</f>
        <v>165000</v>
      </c>
      <c r="D50" s="16">
        <f>D51+D52+D53+D54</f>
        <v>939166.67</v>
      </c>
      <c r="E50" s="15">
        <f>D50/C50</f>
        <v>5.6919192121212125</v>
      </c>
      <c r="F50" s="8">
        <f t="shared" si="1"/>
        <v>774166.67</v>
      </c>
    </row>
    <row r="51" spans="1:6" ht="105">
      <c r="A51" s="37" t="s">
        <v>149</v>
      </c>
      <c r="B51" s="22" t="s">
        <v>150</v>
      </c>
      <c r="C51" s="2">
        <v>0</v>
      </c>
      <c r="D51" s="2">
        <v>0</v>
      </c>
      <c r="E51" s="1">
        <v>0</v>
      </c>
      <c r="F51" s="8">
        <f t="shared" si="1"/>
        <v>0</v>
      </c>
    </row>
    <row r="52" spans="1:6" ht="75">
      <c r="A52" s="37" t="s">
        <v>151</v>
      </c>
      <c r="B52" s="22" t="s">
        <v>152</v>
      </c>
      <c r="C52" s="2">
        <v>140000</v>
      </c>
      <c r="D52" s="2">
        <v>799166.67</v>
      </c>
      <c r="E52" s="1">
        <f t="shared" si="0"/>
        <v>5.708333357142857</v>
      </c>
      <c r="F52" s="8">
        <f t="shared" si="1"/>
        <v>659166.67</v>
      </c>
    </row>
    <row r="53" spans="1:6" ht="60">
      <c r="A53" s="37" t="s">
        <v>153</v>
      </c>
      <c r="B53" s="22" t="s">
        <v>154</v>
      </c>
      <c r="C53" s="2">
        <v>25000</v>
      </c>
      <c r="D53" s="2">
        <v>140000</v>
      </c>
      <c r="E53" s="1">
        <f t="shared" si="0"/>
        <v>5.6</v>
      </c>
      <c r="F53" s="8">
        <f t="shared" si="1"/>
        <v>115000</v>
      </c>
    </row>
    <row r="54" spans="1:6" ht="60.75" customHeight="1">
      <c r="A54" s="37" t="s">
        <v>155</v>
      </c>
      <c r="B54" s="22" t="s">
        <v>156</v>
      </c>
      <c r="C54" s="2">
        <v>0</v>
      </c>
      <c r="D54" s="2">
        <v>0</v>
      </c>
      <c r="E54" s="1">
        <v>0</v>
      </c>
      <c r="F54" s="8">
        <f t="shared" si="1"/>
        <v>0</v>
      </c>
    </row>
    <row r="55" spans="1:6" ht="28.5">
      <c r="A55" s="36" t="s">
        <v>157</v>
      </c>
      <c r="B55" s="21" t="s">
        <v>158</v>
      </c>
      <c r="C55" s="16">
        <f>C56+C57+C58+C59+C60+C61+C62+C63+C64+C65+C66+C67+C68+C69+C70+C71</f>
        <v>83656</v>
      </c>
      <c r="D55" s="16">
        <f>D56+D57+D58+D59+D60+D61+D62+D63+D64+D65+D66+D67+D68+D69+D72</f>
        <v>121310</v>
      </c>
      <c r="E55" s="15">
        <f>D55/C55</f>
        <v>1.4501051926938893</v>
      </c>
      <c r="F55" s="8">
        <f t="shared" si="1"/>
        <v>37654</v>
      </c>
    </row>
    <row r="56" spans="1:6" ht="91.5" customHeight="1">
      <c r="A56" s="37" t="s">
        <v>159</v>
      </c>
      <c r="B56" s="22" t="s">
        <v>160</v>
      </c>
      <c r="C56" s="2">
        <v>6300</v>
      </c>
      <c r="D56" s="2">
        <v>12000</v>
      </c>
      <c r="E56" s="1">
        <f t="shared" si="0"/>
        <v>1.9047619047619047</v>
      </c>
      <c r="F56" s="8">
        <f t="shared" si="1"/>
        <v>5700</v>
      </c>
    </row>
    <row r="57" spans="1:6" ht="122.25" customHeight="1">
      <c r="A57" s="37" t="s">
        <v>161</v>
      </c>
      <c r="B57" s="22" t="s">
        <v>162</v>
      </c>
      <c r="C57" s="2">
        <v>4750</v>
      </c>
      <c r="D57" s="2">
        <v>7000</v>
      </c>
      <c r="E57" s="1">
        <v>0</v>
      </c>
      <c r="F57" s="8">
        <f t="shared" si="1"/>
        <v>2250</v>
      </c>
    </row>
    <row r="58" spans="1:6" ht="92.25" customHeight="1">
      <c r="A58" s="37" t="s">
        <v>163</v>
      </c>
      <c r="B58" s="22" t="s">
        <v>164</v>
      </c>
      <c r="C58" s="2">
        <v>231</v>
      </c>
      <c r="D58" s="2">
        <v>15000</v>
      </c>
      <c r="E58" s="1" t="s">
        <v>265</v>
      </c>
      <c r="F58" s="8">
        <f t="shared" si="1"/>
        <v>14769</v>
      </c>
    </row>
    <row r="59" spans="1:6" ht="105">
      <c r="A59" s="37" t="s">
        <v>165</v>
      </c>
      <c r="B59" s="22" t="s">
        <v>166</v>
      </c>
      <c r="C59" s="2">
        <v>15000</v>
      </c>
      <c r="D59" s="2">
        <v>2000</v>
      </c>
      <c r="E59" s="1">
        <v>0</v>
      </c>
      <c r="F59" s="8">
        <f t="shared" si="1"/>
        <v>-13000</v>
      </c>
    </row>
    <row r="60" spans="1:6" ht="90">
      <c r="A60" s="37" t="s">
        <v>167</v>
      </c>
      <c r="B60" s="22" t="s">
        <v>168</v>
      </c>
      <c r="C60" s="2">
        <v>1000</v>
      </c>
      <c r="D60" s="2">
        <v>2010</v>
      </c>
      <c r="E60" s="1">
        <v>0</v>
      </c>
      <c r="F60" s="8">
        <f t="shared" si="1"/>
        <v>1010</v>
      </c>
    </row>
    <row r="61" spans="1:6" ht="92.25" customHeight="1">
      <c r="A61" s="37" t="s">
        <v>169</v>
      </c>
      <c r="B61" s="22" t="s">
        <v>170</v>
      </c>
      <c r="C61" s="2">
        <v>2000</v>
      </c>
      <c r="D61" s="2">
        <v>1550</v>
      </c>
      <c r="E61" s="1">
        <v>0</v>
      </c>
      <c r="F61" s="8">
        <f t="shared" si="1"/>
        <v>-450</v>
      </c>
    </row>
    <row r="62" spans="1:6" ht="120">
      <c r="A62" s="37" t="s">
        <v>171</v>
      </c>
      <c r="B62" s="22" t="s">
        <v>172</v>
      </c>
      <c r="C62" s="2">
        <v>1000</v>
      </c>
      <c r="D62" s="2">
        <v>2300</v>
      </c>
      <c r="E62" s="1">
        <v>0</v>
      </c>
      <c r="F62" s="8">
        <f t="shared" si="1"/>
        <v>1300</v>
      </c>
    </row>
    <row r="63" spans="1:6" ht="135" customHeight="1">
      <c r="A63" s="37" t="s">
        <v>173</v>
      </c>
      <c r="B63" s="22" t="s">
        <v>174</v>
      </c>
      <c r="C63" s="2">
        <v>0</v>
      </c>
      <c r="D63" s="2">
        <v>350</v>
      </c>
      <c r="E63" s="1">
        <v>0</v>
      </c>
      <c r="F63" s="8">
        <f t="shared" si="1"/>
        <v>350</v>
      </c>
    </row>
    <row r="64" spans="1:6" ht="105">
      <c r="A64" s="37" t="s">
        <v>175</v>
      </c>
      <c r="B64" s="22" t="s">
        <v>176</v>
      </c>
      <c r="C64" s="2">
        <v>0</v>
      </c>
      <c r="D64" s="2">
        <v>800</v>
      </c>
      <c r="E64" s="1">
        <v>0</v>
      </c>
      <c r="F64" s="8">
        <f t="shared" si="1"/>
        <v>800</v>
      </c>
    </row>
    <row r="65" spans="1:6" ht="92.25" customHeight="1">
      <c r="A65" s="37" t="s">
        <v>177</v>
      </c>
      <c r="B65" s="22" t="s">
        <v>178</v>
      </c>
      <c r="C65" s="2">
        <v>6500</v>
      </c>
      <c r="D65" s="2">
        <v>1000</v>
      </c>
      <c r="E65" s="1">
        <v>0</v>
      </c>
      <c r="F65" s="8">
        <f t="shared" si="1"/>
        <v>-5500</v>
      </c>
    </row>
    <row r="66" spans="1:6" ht="105" customHeight="1">
      <c r="A66" s="37" t="s">
        <v>179</v>
      </c>
      <c r="B66" s="22" t="s">
        <v>180</v>
      </c>
      <c r="C66" s="2">
        <v>16875</v>
      </c>
      <c r="D66" s="2">
        <v>35000</v>
      </c>
      <c r="E66" s="1">
        <f t="shared" si="0"/>
        <v>2.074074074074074</v>
      </c>
      <c r="F66" s="8">
        <f t="shared" si="1"/>
        <v>18125</v>
      </c>
    </row>
    <row r="67" spans="1:6" ht="60.75" customHeight="1">
      <c r="A67" s="37" t="s">
        <v>181</v>
      </c>
      <c r="B67" s="22" t="s">
        <v>182</v>
      </c>
      <c r="C67" s="5">
        <v>0</v>
      </c>
      <c r="D67" s="5">
        <v>2800</v>
      </c>
      <c r="E67" s="6">
        <v>0</v>
      </c>
      <c r="F67" s="8">
        <f t="shared" si="1"/>
        <v>2800</v>
      </c>
    </row>
    <row r="68" spans="1:6" ht="90">
      <c r="A68" s="37" t="s">
        <v>183</v>
      </c>
      <c r="B68" s="22" t="s">
        <v>184</v>
      </c>
      <c r="C68" s="2">
        <v>0</v>
      </c>
      <c r="D68" s="2">
        <v>700</v>
      </c>
      <c r="E68" s="1">
        <v>0</v>
      </c>
      <c r="F68" s="8">
        <f t="shared" si="1"/>
        <v>700</v>
      </c>
    </row>
    <row r="69" spans="1:6" ht="75">
      <c r="A69" s="37" t="s">
        <v>185</v>
      </c>
      <c r="B69" s="22" t="s">
        <v>186</v>
      </c>
      <c r="C69" s="2">
        <v>30000</v>
      </c>
      <c r="D69" s="2">
        <v>33000</v>
      </c>
      <c r="E69" s="1">
        <f t="shared" si="0"/>
        <v>1.1</v>
      </c>
      <c r="F69" s="8">
        <f t="shared" si="1"/>
        <v>3000</v>
      </c>
    </row>
    <row r="70" spans="1:6" ht="90">
      <c r="A70" s="37" t="s">
        <v>187</v>
      </c>
      <c r="B70" s="22" t="s">
        <v>188</v>
      </c>
      <c r="C70" s="2">
        <v>0</v>
      </c>
      <c r="D70" s="2">
        <v>0</v>
      </c>
      <c r="E70" s="1">
        <v>0</v>
      </c>
      <c r="F70" s="8">
        <f t="shared" si="1"/>
        <v>0</v>
      </c>
    </row>
    <row r="71" spans="1:6" ht="120">
      <c r="A71" s="37" t="s">
        <v>189</v>
      </c>
      <c r="B71" s="22" t="s">
        <v>190</v>
      </c>
      <c r="C71" s="2">
        <v>0</v>
      </c>
      <c r="D71" s="2">
        <v>0</v>
      </c>
      <c r="E71" s="1">
        <v>0</v>
      </c>
      <c r="F71" s="8">
        <f t="shared" si="1"/>
        <v>0</v>
      </c>
    </row>
    <row r="72" spans="1:6" ht="102.75" customHeight="1">
      <c r="A72" s="37" t="s">
        <v>203</v>
      </c>
      <c r="B72" s="22" t="s">
        <v>202</v>
      </c>
      <c r="C72" s="2">
        <v>0</v>
      </c>
      <c r="D72" s="2">
        <v>5800</v>
      </c>
      <c r="E72" s="1">
        <v>0</v>
      </c>
      <c r="F72" s="8">
        <f t="shared" si="1"/>
        <v>5800</v>
      </c>
    </row>
    <row r="73" spans="1:6" ht="14.25" customHeight="1">
      <c r="A73" s="36" t="s">
        <v>191</v>
      </c>
      <c r="B73" s="21" t="s">
        <v>192</v>
      </c>
      <c r="C73" s="16">
        <f>C74+C75</f>
        <v>0</v>
      </c>
      <c r="D73" s="16">
        <f>D74+D75</f>
        <v>0</v>
      </c>
      <c r="E73" s="15">
        <v>0</v>
      </c>
      <c r="F73" s="8">
        <f t="shared" si="1"/>
        <v>0</v>
      </c>
    </row>
    <row r="74" spans="1:6" ht="30" hidden="1">
      <c r="A74" s="37" t="s">
        <v>193</v>
      </c>
      <c r="B74" s="22" t="s">
        <v>194</v>
      </c>
      <c r="C74" s="2">
        <v>0</v>
      </c>
      <c r="D74" s="2"/>
      <c r="E74" s="3">
        <v>0</v>
      </c>
      <c r="F74" s="8">
        <f t="shared" si="1"/>
        <v>0</v>
      </c>
    </row>
    <row r="75" spans="1:6" ht="30">
      <c r="A75" s="37" t="s">
        <v>195</v>
      </c>
      <c r="B75" s="22" t="s">
        <v>196</v>
      </c>
      <c r="C75" s="2">
        <v>0</v>
      </c>
      <c r="D75" s="2">
        <v>0</v>
      </c>
      <c r="E75" s="3">
        <v>0</v>
      </c>
      <c r="F75" s="8">
        <f t="shared" si="1"/>
        <v>0</v>
      </c>
    </row>
    <row r="76" spans="1:6" ht="15">
      <c r="A76" s="39" t="s">
        <v>211</v>
      </c>
      <c r="B76" s="23" t="s">
        <v>212</v>
      </c>
      <c r="C76" s="17">
        <f>C77+C99</f>
        <v>238385775.27</v>
      </c>
      <c r="D76" s="17">
        <f>D77+D99</f>
        <v>238385775.27</v>
      </c>
      <c r="E76" s="18">
        <f aca="true" t="shared" si="2" ref="E76:E83">D76/C76</f>
        <v>1</v>
      </c>
      <c r="F76" s="8">
        <f t="shared" si="1"/>
        <v>0</v>
      </c>
    </row>
    <row r="77" spans="1:6" ht="42.75">
      <c r="A77" s="39" t="s">
        <v>213</v>
      </c>
      <c r="B77" s="23" t="s">
        <v>214</v>
      </c>
      <c r="C77" s="17">
        <f>C78+C81+C89+C94</f>
        <v>238682153.86</v>
      </c>
      <c r="D77" s="17">
        <f>D78+D81+D89+D94</f>
        <v>238682153.86</v>
      </c>
      <c r="E77" s="18">
        <f t="shared" si="2"/>
        <v>1</v>
      </c>
      <c r="F77" s="8">
        <f aca="true" t="shared" si="3" ref="F77:F89">D77-C77</f>
        <v>0</v>
      </c>
    </row>
    <row r="78" spans="1:6" ht="28.5">
      <c r="A78" s="39" t="s">
        <v>215</v>
      </c>
      <c r="B78" s="23" t="s">
        <v>216</v>
      </c>
      <c r="C78" s="17">
        <f>C79+C80</f>
        <v>98646433.24</v>
      </c>
      <c r="D78" s="17">
        <f>D79+D80</f>
        <v>98646433.24</v>
      </c>
      <c r="E78" s="18">
        <f t="shared" si="2"/>
        <v>1</v>
      </c>
      <c r="F78" s="8">
        <f t="shared" si="3"/>
        <v>0</v>
      </c>
    </row>
    <row r="79" spans="1:6" ht="42.75" customHeight="1">
      <c r="A79" s="40" t="s">
        <v>217</v>
      </c>
      <c r="B79" s="24" t="s">
        <v>218</v>
      </c>
      <c r="C79" s="9">
        <v>73309700</v>
      </c>
      <c r="D79" s="9">
        <v>73309700</v>
      </c>
      <c r="E79" s="10">
        <f t="shared" si="2"/>
        <v>1</v>
      </c>
      <c r="F79" s="8">
        <f t="shared" si="3"/>
        <v>0</v>
      </c>
    </row>
    <row r="80" spans="1:6" ht="30.75" customHeight="1">
      <c r="A80" s="40" t="s">
        <v>219</v>
      </c>
      <c r="B80" s="24" t="s">
        <v>220</v>
      </c>
      <c r="C80" s="9">
        <v>25336733.24</v>
      </c>
      <c r="D80" s="9">
        <v>25336733.24</v>
      </c>
      <c r="E80" s="10">
        <f t="shared" si="2"/>
        <v>1</v>
      </c>
      <c r="F80" s="8">
        <f t="shared" si="3"/>
        <v>0</v>
      </c>
    </row>
    <row r="81" spans="1:6" ht="42.75">
      <c r="A81" s="39" t="s">
        <v>221</v>
      </c>
      <c r="B81" s="23" t="s">
        <v>222</v>
      </c>
      <c r="C81" s="17">
        <f>C82+C83+C84+C85+C86+C87+C88</f>
        <v>42432019.81</v>
      </c>
      <c r="D81" s="17">
        <f>D82+D83+D84+D85+D86+D87+D88</f>
        <v>42432019.81</v>
      </c>
      <c r="E81" s="18">
        <f t="shared" si="2"/>
        <v>1</v>
      </c>
      <c r="F81" s="8">
        <f t="shared" si="3"/>
        <v>0</v>
      </c>
    </row>
    <row r="82" spans="1:6" ht="75">
      <c r="A82" s="40" t="s">
        <v>223</v>
      </c>
      <c r="B82" s="24" t="s">
        <v>224</v>
      </c>
      <c r="C82" s="9">
        <v>4795924.34</v>
      </c>
      <c r="D82" s="9">
        <v>4795924.34</v>
      </c>
      <c r="E82" s="10">
        <f t="shared" si="2"/>
        <v>1</v>
      </c>
      <c r="F82" s="8">
        <f t="shared" si="3"/>
        <v>0</v>
      </c>
    </row>
    <row r="83" spans="1:6" ht="90">
      <c r="A83" s="40" t="s">
        <v>225</v>
      </c>
      <c r="B83" s="24" t="s">
        <v>226</v>
      </c>
      <c r="C83" s="9">
        <v>2502919.2</v>
      </c>
      <c r="D83" s="9">
        <v>2502919.2</v>
      </c>
      <c r="E83" s="10">
        <f t="shared" si="2"/>
        <v>1</v>
      </c>
      <c r="F83" s="8">
        <f t="shared" si="3"/>
        <v>0</v>
      </c>
    </row>
    <row r="84" spans="1:6" ht="75">
      <c r="A84" s="40" t="s">
        <v>227</v>
      </c>
      <c r="B84" s="24" t="s">
        <v>228</v>
      </c>
      <c r="C84" s="9">
        <v>3984616.79</v>
      </c>
      <c r="D84" s="9">
        <v>3984616.79</v>
      </c>
      <c r="E84" s="10">
        <f aca="true" t="shared" si="4" ref="E84:E94">D84/C84</f>
        <v>1</v>
      </c>
      <c r="F84" s="8">
        <f t="shared" si="3"/>
        <v>0</v>
      </c>
    </row>
    <row r="85" spans="1:6" ht="45">
      <c r="A85" s="40" t="s">
        <v>229</v>
      </c>
      <c r="B85" s="24" t="s">
        <v>230</v>
      </c>
      <c r="C85" s="9">
        <v>2789090.78</v>
      </c>
      <c r="D85" s="9">
        <v>2789090.78</v>
      </c>
      <c r="E85" s="10">
        <f t="shared" si="4"/>
        <v>1</v>
      </c>
      <c r="F85" s="8">
        <f t="shared" si="3"/>
        <v>0</v>
      </c>
    </row>
    <row r="86" spans="1:6" ht="30">
      <c r="A86" s="40" t="s">
        <v>231</v>
      </c>
      <c r="B86" s="24" t="s">
        <v>232</v>
      </c>
      <c r="C86" s="9">
        <v>35475</v>
      </c>
      <c r="D86" s="9">
        <v>35475</v>
      </c>
      <c r="E86" s="10">
        <f t="shared" si="4"/>
        <v>1</v>
      </c>
      <c r="F86" s="8">
        <f t="shared" si="3"/>
        <v>0</v>
      </c>
    </row>
    <row r="87" spans="1:6" ht="44.25" customHeight="1">
      <c r="A87" s="40" t="s">
        <v>233</v>
      </c>
      <c r="B87" s="24" t="s">
        <v>234</v>
      </c>
      <c r="C87" s="9">
        <v>84322.34</v>
      </c>
      <c r="D87" s="9">
        <v>84322.34</v>
      </c>
      <c r="E87" s="10">
        <f t="shared" si="4"/>
        <v>1</v>
      </c>
      <c r="F87" s="8">
        <f t="shared" si="3"/>
        <v>0</v>
      </c>
    </row>
    <row r="88" spans="1:6" ht="30">
      <c r="A88" s="41" t="s">
        <v>235</v>
      </c>
      <c r="B88" s="25" t="s">
        <v>236</v>
      </c>
      <c r="C88" s="11">
        <v>28239671.36</v>
      </c>
      <c r="D88" s="11">
        <v>28239671.36</v>
      </c>
      <c r="E88" s="10">
        <f t="shared" si="4"/>
        <v>1</v>
      </c>
      <c r="F88" s="8">
        <f t="shared" si="3"/>
        <v>0</v>
      </c>
    </row>
    <row r="89" spans="1:6" ht="28.5">
      <c r="A89" s="39" t="s">
        <v>237</v>
      </c>
      <c r="B89" s="23" t="s">
        <v>238</v>
      </c>
      <c r="C89" s="17">
        <f>C90+C91+C92+C93</f>
        <v>62891274.23</v>
      </c>
      <c r="D89" s="17">
        <f>D90+D91+D92+D93</f>
        <v>62891274.23</v>
      </c>
      <c r="E89" s="18">
        <f t="shared" si="4"/>
        <v>1</v>
      </c>
      <c r="F89" s="8">
        <f t="shared" si="3"/>
        <v>0</v>
      </c>
    </row>
    <row r="90" spans="1:6" ht="45">
      <c r="A90" s="40" t="s">
        <v>239</v>
      </c>
      <c r="B90" s="24" t="s">
        <v>240</v>
      </c>
      <c r="C90" s="9">
        <v>1920296.56</v>
      </c>
      <c r="D90" s="9">
        <v>1920296.56</v>
      </c>
      <c r="E90" s="10">
        <f t="shared" si="4"/>
        <v>1</v>
      </c>
      <c r="F90" s="8"/>
    </row>
    <row r="91" spans="1:6" ht="75">
      <c r="A91" s="40" t="s">
        <v>241</v>
      </c>
      <c r="B91" s="24" t="s">
        <v>242</v>
      </c>
      <c r="C91" s="9">
        <v>2120986</v>
      </c>
      <c r="D91" s="9">
        <v>2120986</v>
      </c>
      <c r="E91" s="10">
        <f t="shared" si="4"/>
        <v>1</v>
      </c>
      <c r="F91" s="8"/>
    </row>
    <row r="92" spans="1:6" ht="75">
      <c r="A92" s="40" t="s">
        <v>243</v>
      </c>
      <c r="B92" s="24" t="s">
        <v>244</v>
      </c>
      <c r="C92" s="9">
        <v>460.67</v>
      </c>
      <c r="D92" s="9">
        <v>460.67</v>
      </c>
      <c r="E92" s="10">
        <f t="shared" si="4"/>
        <v>1</v>
      </c>
      <c r="F92" s="8"/>
    </row>
    <row r="93" spans="1:6" ht="30">
      <c r="A93" s="41" t="s">
        <v>245</v>
      </c>
      <c r="B93" s="25" t="s">
        <v>246</v>
      </c>
      <c r="C93" s="11">
        <v>58849531</v>
      </c>
      <c r="D93" s="11">
        <v>58849531</v>
      </c>
      <c r="E93" s="10">
        <f t="shared" si="4"/>
        <v>1</v>
      </c>
      <c r="F93" s="8"/>
    </row>
    <row r="94" spans="1:6" ht="15">
      <c r="A94" s="39" t="s">
        <v>247</v>
      </c>
      <c r="B94" s="23" t="s">
        <v>248</v>
      </c>
      <c r="C94" s="17">
        <f>C95+C96+C97+C98</f>
        <v>34712426.58</v>
      </c>
      <c r="D94" s="17">
        <f>D95+D96+D97+D98</f>
        <v>34712426.58</v>
      </c>
      <c r="E94" s="18">
        <f t="shared" si="4"/>
        <v>1</v>
      </c>
      <c r="F94" s="8"/>
    </row>
    <row r="95" spans="1:6" ht="75">
      <c r="A95" s="40" t="s">
        <v>249</v>
      </c>
      <c r="B95" s="24" t="s">
        <v>250</v>
      </c>
      <c r="C95" s="9">
        <v>29284556.39</v>
      </c>
      <c r="D95" s="9">
        <v>29284556.39</v>
      </c>
      <c r="E95" s="10">
        <f aca="true" t="shared" si="5" ref="E95:E100">D95/C95</f>
        <v>1</v>
      </c>
      <c r="F95" s="8"/>
    </row>
    <row r="96" spans="1:6" ht="89.25" customHeight="1">
      <c r="A96" s="40" t="s">
        <v>251</v>
      </c>
      <c r="B96" s="24" t="s">
        <v>252</v>
      </c>
      <c r="C96" s="9">
        <v>213533.43</v>
      </c>
      <c r="D96" s="9">
        <v>213533.43</v>
      </c>
      <c r="E96" s="10">
        <f t="shared" si="5"/>
        <v>1</v>
      </c>
      <c r="F96" s="8"/>
    </row>
    <row r="97" spans="1:6" ht="133.5" customHeight="1">
      <c r="A97" s="40" t="s">
        <v>253</v>
      </c>
      <c r="B97" s="24" t="s">
        <v>254</v>
      </c>
      <c r="C97" s="9">
        <v>3593520</v>
      </c>
      <c r="D97" s="9">
        <v>3593520</v>
      </c>
      <c r="E97" s="10">
        <f t="shared" si="5"/>
        <v>1</v>
      </c>
      <c r="F97" s="8"/>
    </row>
    <row r="98" spans="1:6" ht="30">
      <c r="A98" s="40" t="s">
        <v>255</v>
      </c>
      <c r="B98" s="24" t="s">
        <v>256</v>
      </c>
      <c r="C98" s="9">
        <v>1620816.76</v>
      </c>
      <c r="D98" s="9">
        <v>1620816.76</v>
      </c>
      <c r="E98" s="10">
        <f t="shared" si="5"/>
        <v>1</v>
      </c>
      <c r="F98" s="8"/>
    </row>
    <row r="99" spans="1:6" ht="57">
      <c r="A99" s="39" t="s">
        <v>257</v>
      </c>
      <c r="B99" s="23" t="s">
        <v>258</v>
      </c>
      <c r="C99" s="17">
        <v>-296378.59</v>
      </c>
      <c r="D99" s="17">
        <v>-296378.59</v>
      </c>
      <c r="E99" s="18">
        <f t="shared" si="5"/>
        <v>1</v>
      </c>
      <c r="F99" s="8"/>
    </row>
    <row r="100" spans="1:6" ht="60">
      <c r="A100" s="40" t="s">
        <v>259</v>
      </c>
      <c r="B100" s="24" t="s">
        <v>260</v>
      </c>
      <c r="C100" s="9">
        <v>-296378.59</v>
      </c>
      <c r="D100" s="9">
        <v>-296378.59</v>
      </c>
      <c r="E100" s="10">
        <f t="shared" si="5"/>
        <v>1</v>
      </c>
      <c r="F100" s="8"/>
    </row>
    <row r="101" spans="1:5" ht="15">
      <c r="A101" s="42" t="s">
        <v>0</v>
      </c>
      <c r="B101" s="26" t="s">
        <v>1</v>
      </c>
      <c r="C101" s="47">
        <f>C102+C110+C115+C118+C125+C127+C132+C134</f>
        <v>317671989.91</v>
      </c>
      <c r="D101" s="47">
        <f>D102+D110+D115+D118+D125+D127+D132+D134</f>
        <v>317591989.91</v>
      </c>
      <c r="E101" s="7">
        <f>D101/C101*100</f>
        <v>99.97481679136311</v>
      </c>
    </row>
    <row r="102" spans="1:5" ht="15">
      <c r="A102" s="73" t="s">
        <v>2</v>
      </c>
      <c r="B102" s="73" t="s">
        <v>3</v>
      </c>
      <c r="C102" s="74">
        <v>59725740.49</v>
      </c>
      <c r="D102" s="75">
        <f>SUM(D103:D109)</f>
        <v>59645740.49</v>
      </c>
      <c r="E102" s="76">
        <f aca="true" t="shared" si="6" ref="E102:E139">D102/C102*100</f>
        <v>99.86605440243407</v>
      </c>
    </row>
    <row r="103" spans="1:5" ht="45">
      <c r="A103" s="68" t="s">
        <v>4</v>
      </c>
      <c r="B103" s="69" t="s">
        <v>5</v>
      </c>
      <c r="C103" s="70">
        <v>2633170</v>
      </c>
      <c r="D103" s="48">
        <v>2633170</v>
      </c>
      <c r="E103" s="4">
        <f t="shared" si="6"/>
        <v>100</v>
      </c>
    </row>
    <row r="104" spans="1:5" ht="46.5" customHeight="1">
      <c r="A104" s="68" t="s">
        <v>6</v>
      </c>
      <c r="B104" s="69" t="s">
        <v>7</v>
      </c>
      <c r="C104" s="70">
        <v>562082</v>
      </c>
      <c r="D104" s="48">
        <v>562082</v>
      </c>
      <c r="E104" s="4">
        <f t="shared" si="6"/>
        <v>100</v>
      </c>
    </row>
    <row r="105" spans="1:5" ht="60">
      <c r="A105" s="68" t="s">
        <v>266</v>
      </c>
      <c r="B105" s="69" t="s">
        <v>8</v>
      </c>
      <c r="C105" s="70">
        <v>17856496.36</v>
      </c>
      <c r="D105" s="70">
        <v>17856496.36</v>
      </c>
      <c r="E105" s="4">
        <f t="shared" si="6"/>
        <v>100</v>
      </c>
    </row>
    <row r="106" spans="1:5" ht="15">
      <c r="A106" s="68" t="s">
        <v>9</v>
      </c>
      <c r="B106" s="69" t="s">
        <v>10</v>
      </c>
      <c r="C106" s="70">
        <v>460.67</v>
      </c>
      <c r="D106" s="48">
        <v>460.67</v>
      </c>
      <c r="E106" s="4">
        <f t="shared" si="6"/>
        <v>100</v>
      </c>
    </row>
    <row r="107" spans="1:5" ht="45">
      <c r="A107" s="68" t="s">
        <v>11</v>
      </c>
      <c r="B107" s="69" t="s">
        <v>12</v>
      </c>
      <c r="C107" s="70">
        <v>6414541.99</v>
      </c>
      <c r="D107" s="48">
        <v>6414541.99</v>
      </c>
      <c r="E107" s="4">
        <f t="shared" si="6"/>
        <v>100</v>
      </c>
    </row>
    <row r="108" spans="1:5" ht="15">
      <c r="A108" s="68" t="s">
        <v>13</v>
      </c>
      <c r="B108" s="69" t="s">
        <v>14</v>
      </c>
      <c r="C108" s="70">
        <v>80000</v>
      </c>
      <c r="D108" s="48">
        <v>0</v>
      </c>
      <c r="E108" s="4">
        <f t="shared" si="6"/>
        <v>0</v>
      </c>
    </row>
    <row r="109" spans="1:5" ht="15">
      <c r="A109" s="68" t="s">
        <v>15</v>
      </c>
      <c r="B109" s="69" t="s">
        <v>16</v>
      </c>
      <c r="C109" s="70">
        <v>32178989.47</v>
      </c>
      <c r="D109" s="48">
        <v>32178989.47</v>
      </c>
      <c r="E109" s="4">
        <f t="shared" si="6"/>
        <v>100</v>
      </c>
    </row>
    <row r="110" spans="1:5" ht="15">
      <c r="A110" s="73" t="s">
        <v>17</v>
      </c>
      <c r="B110" s="73" t="s">
        <v>18</v>
      </c>
      <c r="C110" s="74">
        <v>31564549.21</v>
      </c>
      <c r="D110" s="75">
        <f>SUM(D111:D114)</f>
        <v>31564549.21</v>
      </c>
      <c r="E110" s="76">
        <f t="shared" si="6"/>
        <v>100</v>
      </c>
    </row>
    <row r="111" spans="1:5" ht="15">
      <c r="A111" s="68" t="s">
        <v>19</v>
      </c>
      <c r="B111" s="69" t="s">
        <v>20</v>
      </c>
      <c r="C111" s="70">
        <v>583903.64</v>
      </c>
      <c r="D111" s="48">
        <v>583903.64</v>
      </c>
      <c r="E111" s="4">
        <f t="shared" si="6"/>
        <v>100</v>
      </c>
    </row>
    <row r="112" spans="1:5" ht="15">
      <c r="A112" s="68" t="s">
        <v>21</v>
      </c>
      <c r="B112" s="69" t="s">
        <v>22</v>
      </c>
      <c r="C112" s="70">
        <v>10760000</v>
      </c>
      <c r="D112" s="48">
        <v>10760000</v>
      </c>
      <c r="E112" s="4">
        <f t="shared" si="6"/>
        <v>100</v>
      </c>
    </row>
    <row r="113" spans="1:5" ht="15">
      <c r="A113" s="68" t="s">
        <v>23</v>
      </c>
      <c r="B113" s="69" t="s">
        <v>24</v>
      </c>
      <c r="C113" s="70">
        <v>18338565.57</v>
      </c>
      <c r="D113" s="48">
        <v>18338565.57</v>
      </c>
      <c r="E113" s="4">
        <f t="shared" si="6"/>
        <v>100</v>
      </c>
    </row>
    <row r="114" spans="1:5" ht="15">
      <c r="A114" s="68" t="s">
        <v>25</v>
      </c>
      <c r="B114" s="69" t="s">
        <v>26</v>
      </c>
      <c r="C114" s="70">
        <v>1882080</v>
      </c>
      <c r="D114" s="48">
        <v>1882080</v>
      </c>
      <c r="E114" s="4">
        <f t="shared" si="6"/>
        <v>100</v>
      </c>
    </row>
    <row r="115" spans="1:5" ht="29.25">
      <c r="A115" s="73" t="s">
        <v>27</v>
      </c>
      <c r="B115" s="73" t="s">
        <v>28</v>
      </c>
      <c r="C115" s="74">
        <v>8304834.41</v>
      </c>
      <c r="D115" s="75">
        <f>SUM(D116:D117)</f>
        <v>8304834.41</v>
      </c>
      <c r="E115" s="76">
        <f t="shared" si="6"/>
        <v>100</v>
      </c>
    </row>
    <row r="116" spans="1:5" ht="15">
      <c r="A116" s="68" t="s">
        <v>267</v>
      </c>
      <c r="B116" s="69" t="s">
        <v>268</v>
      </c>
      <c r="C116" s="70">
        <v>3550000</v>
      </c>
      <c r="D116" s="48">
        <v>3550000</v>
      </c>
      <c r="E116" s="4">
        <f t="shared" si="6"/>
        <v>100</v>
      </c>
    </row>
    <row r="117" spans="1:5" ht="15">
      <c r="A117" s="68" t="s">
        <v>29</v>
      </c>
      <c r="B117" s="69" t="s">
        <v>30</v>
      </c>
      <c r="C117" s="70">
        <v>4754834.41</v>
      </c>
      <c r="D117" s="48">
        <v>4754834.41</v>
      </c>
      <c r="E117" s="4">
        <f t="shared" si="6"/>
        <v>100</v>
      </c>
    </row>
    <row r="118" spans="1:5" ht="15">
      <c r="A118" s="73" t="s">
        <v>31</v>
      </c>
      <c r="B118" s="73" t="s">
        <v>32</v>
      </c>
      <c r="C118" s="74">
        <v>169961172.82</v>
      </c>
      <c r="D118" s="75">
        <f>SUM(D119:D124)</f>
        <v>169961172.82</v>
      </c>
      <c r="E118" s="76">
        <f t="shared" si="6"/>
        <v>100</v>
      </c>
    </row>
    <row r="119" spans="1:5" ht="15">
      <c r="A119" s="71" t="s">
        <v>33</v>
      </c>
      <c r="B119" s="72" t="s">
        <v>34</v>
      </c>
      <c r="C119" s="70">
        <v>52530139.18</v>
      </c>
      <c r="D119" s="48">
        <v>52530139.18</v>
      </c>
      <c r="E119" s="4">
        <f t="shared" si="6"/>
        <v>100</v>
      </c>
    </row>
    <row r="120" spans="1:5" ht="15">
      <c r="A120" s="71" t="s">
        <v>35</v>
      </c>
      <c r="B120" s="72" t="s">
        <v>36</v>
      </c>
      <c r="C120" s="70">
        <v>85307705.42</v>
      </c>
      <c r="D120" s="48">
        <v>85307705.42</v>
      </c>
      <c r="E120" s="4">
        <f t="shared" si="6"/>
        <v>100</v>
      </c>
    </row>
    <row r="121" spans="1:5" ht="15">
      <c r="A121" s="71" t="s">
        <v>37</v>
      </c>
      <c r="B121" s="72" t="s">
        <v>38</v>
      </c>
      <c r="C121" s="70">
        <v>23552757.23</v>
      </c>
      <c r="D121" s="48">
        <v>23552757.23</v>
      </c>
      <c r="E121" s="4">
        <f t="shared" si="6"/>
        <v>100</v>
      </c>
    </row>
    <row r="122" spans="1:5" ht="30">
      <c r="A122" s="71" t="s">
        <v>39</v>
      </c>
      <c r="B122" s="72" t="s">
        <v>40</v>
      </c>
      <c r="C122" s="70">
        <v>152200</v>
      </c>
      <c r="D122" s="48">
        <v>152200</v>
      </c>
      <c r="E122" s="4">
        <f t="shared" si="6"/>
        <v>100</v>
      </c>
    </row>
    <row r="123" spans="1:5" ht="15">
      <c r="A123" s="71" t="s">
        <v>41</v>
      </c>
      <c r="B123" s="72" t="s">
        <v>42</v>
      </c>
      <c r="C123" s="70">
        <v>454300</v>
      </c>
      <c r="D123" s="48">
        <v>454300</v>
      </c>
      <c r="E123" s="4">
        <f t="shared" si="6"/>
        <v>100</v>
      </c>
    </row>
    <row r="124" spans="1:5" ht="15">
      <c r="A124" s="71" t="s">
        <v>43</v>
      </c>
      <c r="B124" s="72" t="s">
        <v>44</v>
      </c>
      <c r="C124" s="70">
        <v>7964070.99</v>
      </c>
      <c r="D124" s="48">
        <v>7964070.99</v>
      </c>
      <c r="E124" s="4">
        <f t="shared" si="6"/>
        <v>100</v>
      </c>
    </row>
    <row r="125" spans="1:5" ht="15">
      <c r="A125" s="73" t="s">
        <v>45</v>
      </c>
      <c r="B125" s="73" t="s">
        <v>46</v>
      </c>
      <c r="C125" s="74">
        <v>38838615.35</v>
      </c>
      <c r="D125" s="75">
        <f>SUM(D126)</f>
        <v>38838615.35</v>
      </c>
      <c r="E125" s="76">
        <f t="shared" si="6"/>
        <v>100</v>
      </c>
    </row>
    <row r="126" spans="1:5" ht="15">
      <c r="A126" s="68" t="s">
        <v>47</v>
      </c>
      <c r="B126" s="69" t="s">
        <v>48</v>
      </c>
      <c r="C126" s="70">
        <v>38838615.35</v>
      </c>
      <c r="D126" s="48">
        <v>38838615.35</v>
      </c>
      <c r="E126" s="4">
        <f t="shared" si="6"/>
        <v>100</v>
      </c>
    </row>
    <row r="127" spans="1:5" ht="15">
      <c r="A127" s="73" t="s">
        <v>49</v>
      </c>
      <c r="B127" s="73" t="s">
        <v>50</v>
      </c>
      <c r="C127" s="74">
        <v>8319832.29</v>
      </c>
      <c r="D127" s="75">
        <f>SUM(D128:D131)</f>
        <v>8319832.289999999</v>
      </c>
      <c r="E127" s="76">
        <f t="shared" si="6"/>
        <v>99.99999999999999</v>
      </c>
    </row>
    <row r="128" spans="1:5" ht="15">
      <c r="A128" s="68" t="s">
        <v>51</v>
      </c>
      <c r="B128" s="69" t="s">
        <v>52</v>
      </c>
      <c r="C128" s="70">
        <v>1759002</v>
      </c>
      <c r="D128" s="48">
        <v>1759002</v>
      </c>
      <c r="E128" s="4">
        <f t="shared" si="6"/>
        <v>100</v>
      </c>
    </row>
    <row r="129" spans="1:5" ht="15">
      <c r="A129" s="68" t="s">
        <v>53</v>
      </c>
      <c r="B129" s="69" t="s">
        <v>54</v>
      </c>
      <c r="C129" s="70">
        <v>2868251.6</v>
      </c>
      <c r="D129" s="48">
        <v>2868251.6</v>
      </c>
      <c r="E129" s="4">
        <f t="shared" si="6"/>
        <v>100</v>
      </c>
    </row>
    <row r="130" spans="1:5" ht="15">
      <c r="A130" s="68" t="s">
        <v>55</v>
      </c>
      <c r="B130" s="69" t="s">
        <v>56</v>
      </c>
      <c r="C130" s="70">
        <v>3323078.69</v>
      </c>
      <c r="D130" s="48">
        <v>3323078.69</v>
      </c>
      <c r="E130" s="4">
        <f t="shared" si="6"/>
        <v>100</v>
      </c>
    </row>
    <row r="131" spans="1:5" ht="15">
      <c r="A131" s="68" t="s">
        <v>57</v>
      </c>
      <c r="B131" s="69" t="s">
        <v>58</v>
      </c>
      <c r="C131" s="70">
        <v>369500</v>
      </c>
      <c r="D131" s="48">
        <v>369500</v>
      </c>
      <c r="E131" s="4">
        <f t="shared" si="6"/>
        <v>100</v>
      </c>
    </row>
    <row r="132" spans="1:5" ht="15">
      <c r="A132" s="73" t="s">
        <v>59</v>
      </c>
      <c r="B132" s="73" t="s">
        <v>60</v>
      </c>
      <c r="C132" s="74">
        <v>955000</v>
      </c>
      <c r="D132" s="75">
        <f>SUM(D133)</f>
        <v>955000</v>
      </c>
      <c r="E132" s="76">
        <f t="shared" si="6"/>
        <v>100</v>
      </c>
    </row>
    <row r="133" spans="1:5" ht="15">
      <c r="A133" s="68" t="s">
        <v>61</v>
      </c>
      <c r="B133" s="69" t="s">
        <v>62</v>
      </c>
      <c r="C133" s="70">
        <v>955000</v>
      </c>
      <c r="D133" s="48">
        <v>955000</v>
      </c>
      <c r="E133" s="4">
        <f t="shared" si="6"/>
        <v>100</v>
      </c>
    </row>
    <row r="134" spans="1:5" ht="29.25">
      <c r="A134" s="73" t="s">
        <v>63</v>
      </c>
      <c r="B134" s="73" t="s">
        <v>64</v>
      </c>
      <c r="C134" s="74">
        <v>2245.34</v>
      </c>
      <c r="D134" s="75">
        <f>SUM(D135)</f>
        <v>2245.34</v>
      </c>
      <c r="E134" s="76">
        <f t="shared" si="6"/>
        <v>100</v>
      </c>
    </row>
    <row r="135" spans="1:5" ht="30">
      <c r="A135" s="68" t="s">
        <v>65</v>
      </c>
      <c r="B135" s="69" t="s">
        <v>66</v>
      </c>
      <c r="C135" s="70">
        <v>2245.34</v>
      </c>
      <c r="D135" s="48">
        <v>2245.34</v>
      </c>
      <c r="E135" s="4">
        <f t="shared" si="6"/>
        <v>100</v>
      </c>
    </row>
    <row r="136" spans="1:5" ht="18.75" customHeight="1">
      <c r="A136" s="43" t="s">
        <v>67</v>
      </c>
      <c r="B136" s="27" t="s">
        <v>68</v>
      </c>
      <c r="C136" s="48">
        <f>C7-C101</f>
        <v>-20211018.640000045</v>
      </c>
      <c r="D136" s="48">
        <f>D7-D101</f>
        <v>-16132074.400000036</v>
      </c>
      <c r="E136" s="4">
        <f t="shared" si="6"/>
        <v>79.81821543656743</v>
      </c>
    </row>
    <row r="137" spans="1:5" ht="15">
      <c r="A137" s="44" t="s">
        <v>201</v>
      </c>
      <c r="B137" s="28"/>
      <c r="C137" s="49">
        <f>C138+C139</f>
        <v>20211018.64</v>
      </c>
      <c r="D137" s="49">
        <f>D139+D138</f>
        <v>16132074.399999999</v>
      </c>
      <c r="E137" s="4">
        <f t="shared" si="6"/>
        <v>79.81821543656741</v>
      </c>
    </row>
    <row r="138" spans="1:5" ht="60">
      <c r="A138" s="45" t="s">
        <v>69</v>
      </c>
      <c r="B138" s="29"/>
      <c r="C138" s="50">
        <v>-1172445.34</v>
      </c>
      <c r="D138" s="51">
        <v>-1172445.34</v>
      </c>
      <c r="E138" s="4">
        <f t="shared" si="6"/>
        <v>100</v>
      </c>
    </row>
    <row r="139" spans="1:5" ht="30">
      <c r="A139" s="45" t="s">
        <v>70</v>
      </c>
      <c r="B139" s="29"/>
      <c r="C139" s="50">
        <v>21383463.98</v>
      </c>
      <c r="D139" s="51">
        <v>17304519.74</v>
      </c>
      <c r="E139" s="4">
        <f t="shared" si="6"/>
        <v>80.92477325556305</v>
      </c>
    </row>
  </sheetData>
  <sheetProtection/>
  <mergeCells count="9">
    <mergeCell ref="E5:E6"/>
    <mergeCell ref="A4:E4"/>
    <mergeCell ref="A1:E1"/>
    <mergeCell ref="A2:E2"/>
    <mergeCell ref="A3:E3"/>
    <mergeCell ref="A5:A6"/>
    <mergeCell ref="B5:B6"/>
    <mergeCell ref="C5:C6"/>
    <mergeCell ref="D5:D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Fin-05\Пользователь РФО</dc:creator>
  <cp:keywords/>
  <dc:description/>
  <cp:lastModifiedBy>Пользователь РФО</cp:lastModifiedBy>
  <cp:lastPrinted>2023-11-14T05:12:28Z</cp:lastPrinted>
  <dcterms:created xsi:type="dcterms:W3CDTF">2022-10-12T05:39:56Z</dcterms:created>
  <dcterms:modified xsi:type="dcterms:W3CDTF">2023-11-14T05:39:54Z</dcterms:modified>
  <cp:category/>
  <cp:version/>
  <cp:contentType/>
  <cp:contentStatus/>
</cp:coreProperties>
</file>